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120" windowWidth="19155" windowHeight="8475" activeTab="0"/>
  </bookViews>
  <sheets>
    <sheet name="Ballot Results" sheetId="1" r:id="rId1"/>
    <sheet name="AEP Comments" sheetId="2" r:id="rId2"/>
    <sheet name="Consumers Energy Comments" sheetId="3" r:id="rId3"/>
    <sheet name="Elster Comments" sheetId="4" r:id="rId4"/>
    <sheet name="Itron Comments" sheetId="5" r:id="rId5"/>
    <sheet name="Trilliant Comments" sheetId="6" r:id="rId6"/>
  </sheets>
  <definedNames/>
  <calcPr fullCalcOnLoad="1"/>
</workbook>
</file>

<file path=xl/sharedStrings.xml><?xml version="1.0" encoding="utf-8"?>
<sst xmlns="http://schemas.openxmlformats.org/spreadsheetml/2006/main" count="213" uniqueCount="153">
  <si>
    <t>Entity</t>
  </si>
  <si>
    <t>Vote</t>
  </si>
  <si>
    <t>Vote Date</t>
  </si>
  <si>
    <t>Dominion</t>
  </si>
  <si>
    <t>YES</t>
  </si>
  <si>
    <t>Sensus</t>
  </si>
  <si>
    <t>Lockheed Martin</t>
  </si>
  <si>
    <t>Gerbino</t>
  </si>
  <si>
    <t>Jepson</t>
  </si>
  <si>
    <t>Consumers</t>
  </si>
  <si>
    <t>Longcore</t>
  </si>
  <si>
    <t>Gerbino, Stites, Dodson</t>
  </si>
  <si>
    <t>GE</t>
  </si>
  <si>
    <t>Entergy</t>
  </si>
  <si>
    <t>Brown</t>
  </si>
  <si>
    <t>Bacik, Larson</t>
  </si>
  <si>
    <t>Trilliant</t>
  </si>
  <si>
    <t>Bemmel</t>
  </si>
  <si>
    <t>Itron</t>
  </si>
  <si>
    <t>Stuber</t>
  </si>
  <si>
    <t>SDG&amp;E</t>
  </si>
  <si>
    <t>Cisco</t>
  </si>
  <si>
    <t>AEP</t>
  </si>
  <si>
    <t>APS</t>
  </si>
  <si>
    <t>Elster</t>
  </si>
  <si>
    <t>EnerNex</t>
  </si>
  <si>
    <t>PG&amp;E</t>
  </si>
  <si>
    <t>SCE</t>
  </si>
  <si>
    <t>Gerber, Lilley</t>
  </si>
  <si>
    <t>Gooding</t>
  </si>
  <si>
    <t>Thomson, Thanos</t>
  </si>
  <si>
    <t>Exelon</t>
  </si>
  <si>
    <t>McGinnis</t>
  </si>
  <si>
    <t>Smith</t>
  </si>
  <si>
    <t>Tolway</t>
  </si>
  <si>
    <t>Bacik</t>
  </si>
  <si>
    <t>Greenfield</t>
  </si>
  <si>
    <t>Fruend</t>
  </si>
  <si>
    <t>Duffy, Dalva</t>
  </si>
  <si>
    <t>Lilley</t>
  </si>
  <si>
    <t>Phiri</t>
  </si>
  <si>
    <t>Quorum</t>
  </si>
  <si>
    <t>Criteria</t>
  </si>
  <si>
    <t>Value</t>
  </si>
  <si>
    <t>NO w/c</t>
  </si>
  <si>
    <t>YES w/c</t>
  </si>
  <si>
    <t>ABSTAIN</t>
  </si>
  <si>
    <t>Eligible</t>
  </si>
  <si>
    <t>Valid Votes</t>
  </si>
  <si>
    <t>FPL</t>
  </si>
  <si>
    <t>Cosio</t>
  </si>
  <si>
    <t>Result</t>
  </si>
  <si>
    <t>Gray</t>
  </si>
  <si>
    <t>Acknowledged</t>
  </si>
  <si>
    <t>Ack Date</t>
  </si>
  <si>
    <t>Voting</t>
  </si>
  <si>
    <t>Req'd to Pass</t>
  </si>
  <si>
    <t>Gering</t>
  </si>
  <si>
    <t>Gillmore</t>
  </si>
  <si>
    <t>Commenting Organization:</t>
  </si>
  <si>
    <t>Representative</t>
  </si>
  <si>
    <t>Neil Greenfield</t>
  </si>
  <si>
    <t>The Executive Summary and the Introduction in Chapter 3 should be rewritten.  Too much emphasis is on history of the AMI-SEC Task Force and the ASAP project.  Chapter 1 and the Acknowledgements actually are more accurate (IMHO) and more direct and to the point for this document.</t>
  </si>
  <si>
    <t>Representative:</t>
  </si>
  <si>
    <t>Comments:</t>
  </si>
  <si>
    <t>Consumers Energy</t>
  </si>
  <si>
    <t>Matt Gillmore</t>
  </si>
  <si>
    <t xml:space="preserve">Great document as a starting point.  Most of the requirements outlined in this document are great guiding principles.  Consumers Energy asks for further refinement/granularity of the high level requirements in order for Companies like Consumers Energy to credibly use this information in an RFP and further a implementation specification.   </t>
  </si>
  <si>
    <t xml:space="preserve">The AMI Logical View called out in Figure 3 needs to be more granular for the AMI system.  Consumers Energy would like to see a Data Aggregation Point(Wan to NAN interface e.g. Collector, Access Point, Base Station) and the ESI (Energy Services Interface as referred to by OpenHAN SRS 1.0) be called out and guidance provided.   </t>
  </si>
  <si>
    <t xml:space="preserve">Also consider aligning the functional domains with NIST work on CTCSG See below </t>
  </si>
  <si>
    <t xml:space="preserve">Consistency is required between using language of Must versus shall.  Consumers Energy doesn't have a preference which is used just be consistent and I suggest referencing or documenting a standard the rationalized the consistency </t>
  </si>
  <si>
    <t xml:space="preserve">DHS-2.8.12.2 --- "It is recommended that"  References like this do not help  with an actionable standard for holding  vendors accountable. </t>
  </si>
  <si>
    <t xml:space="preserve">What is the use case behind DHS-2.8.13.2? </t>
  </si>
  <si>
    <t xml:space="preserve">DHS-2.8.22.2 and DHS-2.8.23.3 --- DNS is a valid way to provide host name resolution with assets within the ami/smart grid system.  However, there should be controls in place that limit the scope of DNS to intra/inter system domains.  What is the rational behind saying don't use DNS? </t>
  </si>
  <si>
    <t xml:space="preserve">DHS-2.9 Document protection, Consumers Energy  likes what is provided and would like to see separation of how I store design information on a head end versus a mdms.  We view the maintainers of these systems to have different controls and responsibilities. </t>
  </si>
  <si>
    <t xml:space="preserve">Consumers Energy will follow up this email with direct in-line comments on the document proposed for voting. </t>
  </si>
  <si>
    <t>Attachments:</t>
  </si>
  <si>
    <t>Lindani Phiri</t>
  </si>
  <si>
    <t xml:space="preserve">This document  is deemed not ready for distribution/publication until it can achieve the defined purpose and scope (principally for use in the RFP process)  that was originally stated and captured therein. Where the document has matured and grown significantly in content and detail, further work is required before publishing. </t>
  </si>
  <si>
    <t xml:space="preserve">Where the scope of the document was intended to provide normative security guidance for AMI system (common baseline), it appears to now be defining the most stringent set of security requirements (closely approaching a FIPS compliant system , which will be difficult at best and expensive for Utilities and vendors to implement). Given this document will most likely be referenced and/or used by NIST for AMI security standards, there is a concern on having this become a required deliverable for any and all AMI system components (from MDM to HAN). </t>
  </si>
  <si>
    <t xml:space="preserve">For this document  to meet the defined scope , Appendix A (Mapping of controls to components)  must be updated to accurately and realistically  map to a domain that provides a normative baseline as opposed to a fully FIPs compliant system. A method to achieve this would be to  clearly indicate  "mandatory" vs. "recommended"  requirements on a per component basis. In a normative security baseline matrix , the expectation would be that  there is more recommended than mandatory requirements. </t>
  </si>
  <si>
    <t xml:space="preserve">The purpose of this document  is to allow Utilities to have a baseline set of security requirements to use during the procurement process and determine  what recommended requirements  are deemed required for their system deployment  (i.e. a fully FIPS compliant system is desired, but not required by most Utilities). This would allow  Utilities to assess their system security needs  and make the determination  on what recommended requirements  they require, would like to have or are deemed not required. </t>
  </si>
  <si>
    <t xml:space="preserve">Additional clarifications required for the document: </t>
  </si>
  <si>
    <t xml:space="preserve">The meaning of "shall" and "should" as used in the requirements list needs to be defined at the beginning of the document. </t>
  </si>
  <si>
    <t xml:space="preserve">DHS-2.8.11.2 Supplemental Guidance </t>
  </si>
  <si>
    <t xml:space="preserve">Why is there a need to have the statement, "The key management infrastructure shall be able to distinguish individual sending and receiving devices." This is unclear and from the description in the paragraph not needed. Suggest removing. </t>
  </si>
  <si>
    <t xml:space="preserve">DHS-2.8.15.1 Requirement: </t>
  </si>
  <si>
    <t xml:space="preserve">The paragraph should start with, "If used, the organization shall ..." given it is NOT a requirement to use PKI. </t>
  </si>
  <si>
    <t xml:space="preserve">DHS-2.8.15.4 Rationale: </t>
  </si>
  <si>
    <t xml:space="preserve">A couple grammatical errors. Is it suppose to be "implementation" rather than "implamantation" in the first sentence. Second sentence should end with "rely on it may be put at risk." </t>
  </si>
  <si>
    <t xml:space="preserve">DHS-2.8.16.1 Supplemental Guidance </t>
  </si>
  <si>
    <t xml:space="preserve">Last sentence states, "Procedures need to prevent the development, modification, acquisition, or introduction of unacceptable mobile code within the AMI system." What is deemed UNACCEPTABLE mobile code compared to ACCEPTABLE mobile code? Is there such? </t>
  </si>
  <si>
    <t xml:space="preserve">DHS-2.8.17.1 Requirement: </t>
  </si>
  <si>
    <t xml:space="preserve">Sentence needs to state either SHOULD or SHALL. (The organization should: (i) establish usage restrictions and ...) </t>
  </si>
  <si>
    <t xml:space="preserve">DHS-2.8.18.2 Supplemental Guidance: </t>
  </si>
  <si>
    <t xml:space="preserve">Replace "must" with "shall". </t>
  </si>
  <si>
    <t xml:space="preserve">DHS-2.8.19.1 Requirement: </t>
  </si>
  <si>
    <t xml:space="preserve">DHS-2.8.20.1 Requirement: </t>
  </si>
  <si>
    <t xml:space="preserve">DHS-2.8.21.1 Requirement: </t>
  </si>
  <si>
    <t xml:space="preserve">DHS-2.8.22.1 Requirement: </t>
  </si>
  <si>
    <t xml:space="preserve">DHS-2.9.4.1 Requirement: </t>
  </si>
  <si>
    <t xml:space="preserve">Replace "component is classified" with "component should be classified". </t>
  </si>
  <si>
    <t xml:space="preserve">DHS-2.9.5.1 Requirement: </t>
  </si>
  <si>
    <t xml:space="preserve">Replace "agreements are established" with "agreements shall be established". </t>
  </si>
  <si>
    <t xml:space="preserve">DHS-2.9.8.1 Requirement: </t>
  </si>
  <si>
    <t xml:space="preserve">The same sentence is duplicated. </t>
  </si>
  <si>
    <t xml:space="preserve">DHS-2.14.3.3 Requirement Enhancements: </t>
  </si>
  <si>
    <t xml:space="preserve">6. It is not clear how an IDS (or capability) can be installed in each NAN segment (which includes not only electric meters, but battery powered gas and water meters) to monitor not only incoming and outgoing traffic, but include anti-virus, anti-spyware and signature and anomaly based traffic monitors. I would prefer this statement be changed to something more feasible to state something such as the following. </t>
  </si>
  <si>
    <t xml:space="preserve">6. Intrusion Detection System (IDS) capability should be installed at the edge of the Neighborhood Area Network (NAN) to monitor incoming and outgoing network traffic from the Wide Area Network. Anti-virus, anti-spyware and signature and anomaly based traffic monitors should be utilized at the edges to further provide added protection. </t>
  </si>
  <si>
    <t>14. This is to restrictive again. All centrally located components of the AMI system would also include not only electric meters, but battery powered gas and water meters. To require these components to employ anti-virus software means they would first have to have a standard OS (which they don't), be able to store the software and update the virus definitions regularly (which will drive the cost of the products 10 fold), and would reduce the life expectancy of the battery powered devices by 100 fold (which will not be acceptable). Instead of saying "centrally located components", I would suggest stating "Utility Network components" which would make this more applicable.</t>
  </si>
  <si>
    <t>Thank you for your consideration of our comments.</t>
  </si>
  <si>
    <t>Kip Gering</t>
  </si>
  <si>
    <t>Itron's fundamental concern is outlined in the introduction paragraph to more specific comments as well as recommendations.</t>
  </si>
  <si>
    <t>As a whole, the document lacks an appropriate degree of specificity.</t>
  </si>
  <si>
    <t>While it is important to avoid making statements on the specifics of a given technology, such as requiring a specific encryption protocol and strength like AES256, it is appropriate to link the statement to a standard published and updated by a recognized body. Examples include ISO-27001/27002, NIST 800-53, and FIPS-140. This will effectively tie the requirements to industry accepted standards bodies. These bodies are tasked with keeping the standards up to date and relevant.  In doing so, overly broad policy statements are avoided which will preclude interpretations that meet the letter of the standard without meeting the spirit.</t>
  </si>
  <si>
    <t>Vincent Bemmel</t>
  </si>
  <si>
    <t>Chapter 5</t>
  </si>
  <si>
    <t>-I noticed that the requirements start at DHS-2.8 and not DHS-2.1.   Please clarify why?  (E.g., 2.4 physical security does apply to most of the comms and edge devices)</t>
  </si>
  <si>
    <t>-DHS-2.8 appears to be missing "Communications Availability" requirements. Why?</t>
  </si>
  <si>
    <t>-DHS-2.15.23 is missing (or intentionally left out?)</t>
  </si>
  <si>
    <t>Appendix A</t>
  </si>
  <si>
    <t>-The table start with DHS requirements 2.1 but Chapter 5 requirements only start at 2.8.  This is confusing.  Please start the matrix at the same requirements numbers as included in Chapter 5.  Or clarify why the empty ones are included.</t>
  </si>
  <si>
    <t>-Shouldn't the matrix include additional ASAP requirements?</t>
  </si>
  <si>
    <t>- There are some requirements in the matrix that don't have text in Chapter 5.  E.g.: DHS-2.12.1 to 2.12.6 are in Chap 5, but the matrix goes all the way to 2.12.18.  Please review the whole table.</t>
  </si>
  <si>
    <t>-Appendix A only covers the links in the fig 2 (internal perspective) but not those in fig 3 (external).  Appendix B does list all.  As a result there appears to be a gap here; there is no indication of the security requirements for the remaining interfac</t>
  </si>
  <si>
    <t>Some specific comments</t>
  </si>
  <si>
    <t>DHS-2.8.3</t>
  </si>
  <si>
    <t xml:space="preserve">Comment: </t>
  </si>
  <si>
    <t>This item addresses the separation of security and non-security functions, but does NOT address the separation of different security functions from each other. For example, the function of user management should be separated from the function of policy enforcement.</t>
  </si>
  <si>
    <t xml:space="preserve">Solution: </t>
  </si>
  <si>
    <t>Rather than specifying only security vs non-security components, add that individual security functions must be executed and managed under the principals of “Separation of Duties”</t>
  </si>
  <si>
    <t xml:space="preserve">DHS-2.8.7.3.2 </t>
  </si>
  <si>
    <t>Comment:</t>
  </si>
  <si>
    <t xml:space="preserve"> Public access should NEVER be allowed into the AMI network. If data resides in the AMI network for public consumption, it should be presented on a bastion host or via some sort of proxy.</t>
  </si>
  <si>
    <t>Change language to reflect this.</t>
  </si>
  <si>
    <t>DHS-2.8.8.3</t>
  </si>
  <si>
    <t xml:space="preserve"> Needs to address a “safe failure mode”</t>
  </si>
  <si>
    <t>Solution:</t>
  </si>
  <si>
    <t xml:space="preserve"> Include language requiring that any security related component fail into a “safe” mode. Require significant business or safety requirements for an exception.</t>
  </si>
  <si>
    <t xml:space="preserve">DHS-2.8.13 </t>
  </si>
  <si>
    <t>As AMI is supposed to be a purpose built network, applications such as Collaborative Services should not be offered via this system.</t>
  </si>
  <si>
    <t>Remove this section.</t>
  </si>
  <si>
    <t xml:space="preserve">DHS-2.8.17 </t>
  </si>
  <si>
    <t>As AMI is supposed to be a purpose built network, applications such as Voice over IP should not be offered via this system.</t>
  </si>
  <si>
    <t xml:space="preserve">DHS-2.8.18.2 </t>
  </si>
  <si>
    <t>This section makes specific reference to modems and administrative access systems but no reference to technologies that can be exploited in a similar fashion even though they have not been deployed for that purpose.</t>
  </si>
  <si>
    <t>Include reference to systems that may not be designed for external access, but can be leveraged in a malicious fashion. I.e. WLAN</t>
  </si>
  <si>
    <t xml:space="preserve">DHS-2.9.1.2 </t>
  </si>
  <si>
    <t>Section references only federal law.</t>
  </si>
  <si>
    <t>Include reference to federal, state, and municipal law</t>
  </si>
  <si>
    <t xml:space="preserve">ASAP-2.10.7 </t>
  </si>
  <si>
    <t>The security of the information contained in Field Tools is not addressed. Because field tools lend themselves to easier theft and unmonitored attacks, extra care is required for protecting the information in those systems. Field tools tend to contain critical information such as ZigBee keys, C12.22 keys, and customer name and address.</t>
  </si>
  <si>
    <t>Add a separate section addressing the security of portable information.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</si>
</sst>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b/>
      <sz val="11"/>
      <color indexed="8"/>
      <name val="Calibri"/>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medium"/>
    </border>
    <border>
      <left style="medium"/>
      <right style="thin"/>
      <top style="medium"/>
      <bottom style="medium"/>
    </border>
    <border>
      <left style="thin"/>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8">
    <xf numFmtId="0" fontId="0" fillId="0" borderId="0" xfId="0" applyFont="1" applyAlignment="1">
      <alignment/>
    </xf>
    <xf numFmtId="0" fontId="0" fillId="0" borderId="0" xfId="0" applyAlignment="1">
      <alignment horizontal="left"/>
    </xf>
    <xf numFmtId="16" fontId="0" fillId="0" borderId="0" xfId="0" applyNumberFormat="1" applyAlignment="1">
      <alignment horizontal="left"/>
    </xf>
    <xf numFmtId="0" fontId="33" fillId="0" borderId="0" xfId="0" applyFont="1" applyAlignment="1">
      <alignment/>
    </xf>
    <xf numFmtId="0" fontId="33" fillId="0" borderId="0" xfId="0" applyFont="1" applyAlignment="1">
      <alignment horizontal="left"/>
    </xf>
    <xf numFmtId="0" fontId="33" fillId="0" borderId="0" xfId="0" applyFont="1" applyAlignment="1">
      <alignment horizontal="right"/>
    </xf>
    <xf numFmtId="0" fontId="33" fillId="0" borderId="10" xfId="0" applyFont="1" applyBorder="1" applyAlignment="1">
      <alignment/>
    </xf>
    <xf numFmtId="0" fontId="22" fillId="33" borderId="11" xfId="0" applyFont="1" applyFill="1" applyBorder="1" applyAlignment="1">
      <alignment/>
    </xf>
    <xf numFmtId="0" fontId="22" fillId="33" borderId="12" xfId="0" applyFont="1" applyFill="1" applyBorder="1" applyAlignment="1">
      <alignment horizontal="right"/>
    </xf>
    <xf numFmtId="0" fontId="33"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NumberFormat="1" applyAlignment="1">
      <alignment wrapText="1"/>
    </xf>
    <xf numFmtId="0" fontId="33" fillId="0" borderId="0" xfId="0" applyFont="1" applyAlignment="1">
      <alignment horizontal="right" vertical="top"/>
    </xf>
    <xf numFmtId="0" fontId="0" fillId="0" borderId="0" xfId="0" applyAlignment="1">
      <alignment wrapText="1"/>
    </xf>
    <xf numFmtId="0" fontId="33" fillId="0" borderId="0" xfId="0" applyFont="1" applyAlignment="1">
      <alignment horizontal="right" wrapText="1"/>
    </xf>
    <xf numFmtId="0" fontId="33" fillId="0" borderId="0" xfId="0" applyFont="1" applyAlignment="1">
      <alignment wrapText="1"/>
    </xf>
    <xf numFmtId="0" fontId="35"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25</xdr:row>
      <xdr:rowOff>19050</xdr:rowOff>
    </xdr:from>
    <xdr:to>
      <xdr:col>1</xdr:col>
      <xdr:colOff>9172575</xdr:colOff>
      <xdr:row>61</xdr:row>
      <xdr:rowOff>19050</xdr:rowOff>
    </xdr:to>
    <xdr:pic>
      <xdr:nvPicPr>
        <xdr:cNvPr id="1" name="Picture 1" descr="NIST Smart Grid Framework.jpg"/>
        <xdr:cNvPicPr preferRelativeResize="1">
          <a:picLocks noChangeAspect="1"/>
        </xdr:cNvPicPr>
      </xdr:nvPicPr>
      <xdr:blipFill>
        <a:blip r:embed="rId1"/>
        <a:stretch>
          <a:fillRect/>
        </a:stretch>
      </xdr:blipFill>
      <xdr:spPr>
        <a:xfrm>
          <a:off x="1666875" y="6115050"/>
          <a:ext cx="9144000" cy="6858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9"/>
  <sheetViews>
    <sheetView tabSelected="1" zoomScalePageLayoutView="0" workbookViewId="0" topLeftCell="A1">
      <selection activeCell="F20" sqref="F20:F21"/>
    </sheetView>
  </sheetViews>
  <sheetFormatPr defaultColWidth="9.140625" defaultRowHeight="15"/>
  <cols>
    <col min="1" max="1" width="18.28125" style="0" customWidth="1"/>
    <col min="2" max="2" width="22.28125" style="1" bestFit="1" customWidth="1"/>
    <col min="3" max="3" width="9.140625" style="1" customWidth="1"/>
    <col min="4" max="4" width="9.7109375" style="1" customWidth="1"/>
    <col min="5" max="5" width="9.8515625" style="1" bestFit="1" customWidth="1"/>
    <col min="6" max="6" width="14.7109375" style="0" bestFit="1" customWidth="1"/>
    <col min="8" max="8" width="12.57421875" style="0" bestFit="1" customWidth="1"/>
    <col min="10" max="10" width="18.28125" style="0" customWidth="1"/>
    <col min="12" max="12" width="11.140625" style="0" bestFit="1" customWidth="1"/>
  </cols>
  <sheetData>
    <row r="1" spans="1:12" s="3" customFormat="1" ht="15">
      <c r="A1" s="3" t="s">
        <v>0</v>
      </c>
      <c r="B1" s="4" t="s">
        <v>53</v>
      </c>
      <c r="C1" s="4" t="s">
        <v>54</v>
      </c>
      <c r="D1" s="4" t="s">
        <v>1</v>
      </c>
      <c r="E1" s="4" t="s">
        <v>2</v>
      </c>
      <c r="F1" s="3" t="s">
        <v>60</v>
      </c>
      <c r="H1" s="3" t="s">
        <v>42</v>
      </c>
      <c r="I1" s="5" t="s">
        <v>43</v>
      </c>
      <c r="L1" s="3" t="s">
        <v>48</v>
      </c>
    </row>
    <row r="2" spans="1:12" ht="15">
      <c r="A2" t="s">
        <v>22</v>
      </c>
      <c r="B2" s="1" t="s">
        <v>36</v>
      </c>
      <c r="C2" s="2">
        <v>40154</v>
      </c>
      <c r="D2" s="1" t="s">
        <v>45</v>
      </c>
      <c r="E2" s="2">
        <v>40156</v>
      </c>
      <c r="F2" t="s">
        <v>36</v>
      </c>
      <c r="H2" t="s">
        <v>47</v>
      </c>
      <c r="I2">
        <f>COUNTA(A$2:A$51)</f>
        <v>18</v>
      </c>
      <c r="L2" s="3"/>
    </row>
    <row r="3" spans="1:12" ht="15.75" thickBot="1">
      <c r="A3" t="s">
        <v>23</v>
      </c>
      <c r="B3" s="1" t="s">
        <v>34</v>
      </c>
      <c r="C3" s="2">
        <v>40152</v>
      </c>
      <c r="D3" s="1" t="s">
        <v>4</v>
      </c>
      <c r="E3" s="2">
        <v>40156</v>
      </c>
      <c r="F3" t="s">
        <v>52</v>
      </c>
      <c r="H3" t="s">
        <v>41</v>
      </c>
      <c r="I3">
        <f>ROUNDUP(($I$2/2),0)</f>
        <v>9</v>
      </c>
      <c r="L3" t="s">
        <v>4</v>
      </c>
    </row>
    <row r="4" spans="1:12" ht="15.75" thickBot="1">
      <c r="A4" t="s">
        <v>21</v>
      </c>
      <c r="B4" s="1" t="s">
        <v>38</v>
      </c>
      <c r="C4" s="2">
        <v>40150</v>
      </c>
      <c r="H4" s="7" t="s">
        <v>55</v>
      </c>
      <c r="I4" s="7">
        <f>SUM(I7:I10)</f>
        <v>15</v>
      </c>
      <c r="J4" s="6" t="str">
        <f>IF(I4&gt;I3,"Quorum Achieved","Quorum Not Achieved")</f>
        <v>Quorum Achieved</v>
      </c>
      <c r="L4" t="s">
        <v>45</v>
      </c>
    </row>
    <row r="5" spans="1:12" ht="15">
      <c r="A5" t="s">
        <v>9</v>
      </c>
      <c r="B5" s="1" t="s">
        <v>10</v>
      </c>
      <c r="C5" s="2">
        <v>40150</v>
      </c>
      <c r="D5" s="1" t="s">
        <v>44</v>
      </c>
      <c r="E5" s="2">
        <v>40156</v>
      </c>
      <c r="F5" t="s">
        <v>58</v>
      </c>
      <c r="H5" s="11" t="s">
        <v>56</v>
      </c>
      <c r="I5" s="10">
        <f>ROUNDUP((2*SUM(I7:I9))/3,0)</f>
        <v>10</v>
      </c>
      <c r="J5" s="9"/>
      <c r="L5" t="s">
        <v>44</v>
      </c>
    </row>
    <row r="6" spans="1:12" ht="15">
      <c r="A6" t="s">
        <v>3</v>
      </c>
      <c r="B6" s="2" t="s">
        <v>11</v>
      </c>
      <c r="C6" s="2">
        <v>40150</v>
      </c>
      <c r="D6" s="1" t="s">
        <v>4</v>
      </c>
      <c r="E6" s="2">
        <v>40150</v>
      </c>
      <c r="F6" s="2" t="s">
        <v>7</v>
      </c>
      <c r="H6" s="9"/>
      <c r="I6" s="9"/>
      <c r="J6" s="9"/>
      <c r="L6" t="s">
        <v>46</v>
      </c>
    </row>
    <row r="7" spans="1:9" ht="15">
      <c r="A7" t="s">
        <v>24</v>
      </c>
      <c r="D7" s="1" t="s">
        <v>44</v>
      </c>
      <c r="E7" s="2">
        <v>40155</v>
      </c>
      <c r="F7" t="s">
        <v>40</v>
      </c>
      <c r="H7" t="s">
        <v>4</v>
      </c>
      <c r="I7">
        <f>COUNTIF(D$2:D$19,"YES")</f>
        <v>9</v>
      </c>
    </row>
    <row r="8" spans="1:9" ht="15">
      <c r="A8" t="s">
        <v>25</v>
      </c>
      <c r="B8" s="1" t="s">
        <v>33</v>
      </c>
      <c r="C8" s="2">
        <v>40151</v>
      </c>
      <c r="D8" s="1" t="s">
        <v>4</v>
      </c>
      <c r="E8" s="2">
        <v>40151</v>
      </c>
      <c r="F8" t="s">
        <v>33</v>
      </c>
      <c r="H8" t="s">
        <v>45</v>
      </c>
      <c r="I8">
        <f>COUNTIF(D$2:D$19,"YES w/c")</f>
        <v>2</v>
      </c>
    </row>
    <row r="9" spans="1:9" ht="15">
      <c r="A9" t="s">
        <v>13</v>
      </c>
      <c r="B9" s="1" t="s">
        <v>14</v>
      </c>
      <c r="C9" s="2">
        <v>40150</v>
      </c>
      <c r="D9" s="1" t="s">
        <v>4</v>
      </c>
      <c r="E9" s="2">
        <v>40155</v>
      </c>
      <c r="F9" t="s">
        <v>14</v>
      </c>
      <c r="H9" s="2" t="s">
        <v>44</v>
      </c>
      <c r="I9">
        <f>COUNTIF(D$2:D$19,"NO w/c")</f>
        <v>3</v>
      </c>
    </row>
    <row r="10" spans="1:9" ht="15.75" thickBot="1">
      <c r="A10" t="s">
        <v>31</v>
      </c>
      <c r="B10" s="1" t="s">
        <v>32</v>
      </c>
      <c r="C10" s="2">
        <v>40151</v>
      </c>
      <c r="D10" s="1" t="s">
        <v>4</v>
      </c>
      <c r="E10" s="2">
        <v>40156</v>
      </c>
      <c r="F10" t="s">
        <v>32</v>
      </c>
      <c r="H10" t="s">
        <v>46</v>
      </c>
      <c r="I10">
        <f>COUNTIF(D$2:D$19,"ABSTAIN")</f>
        <v>1</v>
      </c>
    </row>
    <row r="11" spans="1:10" ht="15.75" thickBot="1">
      <c r="A11" t="s">
        <v>49</v>
      </c>
      <c r="B11" s="1" t="s">
        <v>50</v>
      </c>
      <c r="C11" s="2">
        <v>40156</v>
      </c>
      <c r="D11" s="1" t="s">
        <v>46</v>
      </c>
      <c r="E11" s="2">
        <v>40156</v>
      </c>
      <c r="F11" t="s">
        <v>50</v>
      </c>
      <c r="H11" s="7" t="s">
        <v>51</v>
      </c>
      <c r="I11" s="8" t="str">
        <f>CONCATENATE(SUM(I7:I8),":",I9)</f>
        <v>11:3</v>
      </c>
      <c r="J11" s="6" t="str">
        <f>IF(SUM(I7:I8)&gt;=I5,"PASS","FAIL")</f>
        <v>PASS</v>
      </c>
    </row>
    <row r="12" spans="1:3" ht="15">
      <c r="A12" t="s">
        <v>12</v>
      </c>
      <c r="B12" s="1" t="s">
        <v>30</v>
      </c>
      <c r="C12" s="2">
        <v>40150</v>
      </c>
    </row>
    <row r="13" spans="1:6" ht="15">
      <c r="A13" t="s">
        <v>18</v>
      </c>
      <c r="B13" s="1" t="s">
        <v>19</v>
      </c>
      <c r="C13" s="2">
        <v>40150</v>
      </c>
      <c r="D13" s="1" t="s">
        <v>44</v>
      </c>
      <c r="E13" s="2">
        <v>40156</v>
      </c>
      <c r="F13" t="s">
        <v>57</v>
      </c>
    </row>
    <row r="14" spans="1:3" ht="15">
      <c r="A14" t="s">
        <v>6</v>
      </c>
      <c r="B14" s="2" t="s">
        <v>8</v>
      </c>
      <c r="C14" s="2">
        <v>40150</v>
      </c>
    </row>
    <row r="15" spans="1:6" ht="15">
      <c r="A15" t="s">
        <v>26</v>
      </c>
      <c r="B15" s="1" t="s">
        <v>37</v>
      </c>
      <c r="C15" s="2">
        <v>40154</v>
      </c>
      <c r="D15" s="1" t="s">
        <v>4</v>
      </c>
      <c r="E15" s="2">
        <v>40155</v>
      </c>
      <c r="F15" t="s">
        <v>37</v>
      </c>
    </row>
    <row r="16" spans="1:6" ht="15">
      <c r="A16" t="s">
        <v>27</v>
      </c>
      <c r="B16" s="1" t="s">
        <v>29</v>
      </c>
      <c r="C16" s="2">
        <v>40150</v>
      </c>
      <c r="D16" s="1" t="s">
        <v>4</v>
      </c>
      <c r="E16" s="2">
        <v>40150</v>
      </c>
      <c r="F16" t="s">
        <v>29</v>
      </c>
    </row>
    <row r="17" spans="1:6" ht="15">
      <c r="A17" t="s">
        <v>20</v>
      </c>
      <c r="B17" s="1" t="s">
        <v>28</v>
      </c>
      <c r="C17" s="2">
        <v>40150</v>
      </c>
      <c r="D17" s="1" t="s">
        <v>4</v>
      </c>
      <c r="E17" s="2">
        <v>40155</v>
      </c>
      <c r="F17" t="s">
        <v>39</v>
      </c>
    </row>
    <row r="18" spans="1:6" ht="15">
      <c r="A18" t="s">
        <v>5</v>
      </c>
      <c r="B18" s="2" t="s">
        <v>15</v>
      </c>
      <c r="C18" s="2">
        <v>40150</v>
      </c>
      <c r="D18" s="1" t="s">
        <v>4</v>
      </c>
      <c r="E18" s="2">
        <v>40154</v>
      </c>
      <c r="F18" s="2" t="s">
        <v>35</v>
      </c>
    </row>
    <row r="19" spans="1:6" ht="15">
      <c r="A19" t="s">
        <v>16</v>
      </c>
      <c r="B19" s="1" t="s">
        <v>17</v>
      </c>
      <c r="C19" s="2">
        <v>40150</v>
      </c>
      <c r="D19" s="1" t="s">
        <v>45</v>
      </c>
      <c r="E19" s="2">
        <v>40156</v>
      </c>
      <c r="F19" t="s">
        <v>17</v>
      </c>
    </row>
  </sheetData>
  <sheetProtection/>
  <conditionalFormatting sqref="J4:J6">
    <cfRule type="cellIs" priority="9" dxfId="8" operator="equal">
      <formula>"Quorum Not Achieved"</formula>
    </cfRule>
    <cfRule type="cellIs" priority="10" dxfId="9" operator="equal">
      <formula>"Quorum Achieved"</formula>
    </cfRule>
  </conditionalFormatting>
  <conditionalFormatting sqref="J11 J4:J6">
    <cfRule type="cellIs" priority="7" dxfId="8" operator="equal">
      <formula>"FAIL"</formula>
    </cfRule>
    <cfRule type="cellIs" priority="8" dxfId="9" operator="equal">
      <formula>"PASS"</formula>
    </cfRule>
  </conditionalFormatting>
  <conditionalFormatting sqref="H5:I6">
    <cfRule type="cellIs" priority="3" dxfId="8" operator="equal">
      <formula>"Quorum Not Achieved"</formula>
    </cfRule>
    <cfRule type="cellIs" priority="4" dxfId="9" operator="equal">
      <formula>"Quorum Achieved"</formula>
    </cfRule>
  </conditionalFormatting>
  <conditionalFormatting sqref="H5:I6">
    <cfRule type="cellIs" priority="1" dxfId="8" operator="equal">
      <formula>"FAIL"</formula>
    </cfRule>
    <cfRule type="cellIs" priority="2" dxfId="9" operator="equal">
      <formula>"PASS"</formula>
    </cfRule>
  </conditionalFormatting>
  <dataValidations count="1">
    <dataValidation type="list" allowBlank="1" showInputMessage="1" showErrorMessage="1" sqref="D2:D19">
      <formula1>$L$2:$L$6</formula1>
    </dataValidation>
  </dataValidation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B11" sqref="B11"/>
    </sheetView>
  </sheetViews>
  <sheetFormatPr defaultColWidth="9.140625" defaultRowHeight="15"/>
  <cols>
    <col min="1" max="1" width="24.57421875" style="5" bestFit="1" customWidth="1"/>
    <col min="2" max="2" width="146.28125" style="0" customWidth="1"/>
  </cols>
  <sheetData>
    <row r="1" spans="1:2" ht="15">
      <c r="A1" s="5" t="s">
        <v>59</v>
      </c>
      <c r="B1" t="s">
        <v>22</v>
      </c>
    </row>
    <row r="2" spans="1:2" ht="15">
      <c r="A2" s="5" t="s">
        <v>63</v>
      </c>
      <c r="B2" t="s">
        <v>61</v>
      </c>
    </row>
    <row r="4" spans="1:2" ht="30">
      <c r="A4" s="13" t="s">
        <v>64</v>
      </c>
      <c r="B4" s="12" t="s">
        <v>62</v>
      </c>
    </row>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B34"/>
  <sheetViews>
    <sheetView zoomScalePageLayoutView="0" workbookViewId="0" topLeftCell="A1">
      <selection activeCell="B11" sqref="B11"/>
    </sheetView>
  </sheetViews>
  <sheetFormatPr defaultColWidth="9.140625" defaultRowHeight="15"/>
  <cols>
    <col min="1" max="1" width="24.57421875" style="5" bestFit="1" customWidth="1"/>
    <col min="2" max="2" width="146.28125" style="0" customWidth="1"/>
  </cols>
  <sheetData>
    <row r="1" spans="1:2" ht="15">
      <c r="A1" s="5" t="s">
        <v>59</v>
      </c>
      <c r="B1" t="s">
        <v>65</v>
      </c>
    </row>
    <row r="2" spans="1:2" ht="15">
      <c r="A2" s="5" t="s">
        <v>63</v>
      </c>
      <c r="B2" t="s">
        <v>66</v>
      </c>
    </row>
    <row r="4" spans="1:2" ht="45">
      <c r="A4" s="13" t="s">
        <v>64</v>
      </c>
      <c r="B4" s="12" t="s">
        <v>67</v>
      </c>
    </row>
    <row r="5" s="14" customFormat="1" ht="15">
      <c r="A5" s="15"/>
    </row>
    <row r="6" spans="1:2" s="14" customFormat="1" ht="45">
      <c r="A6" s="15"/>
      <c r="B6" s="12" t="s">
        <v>68</v>
      </c>
    </row>
    <row r="7" ht="15">
      <c r="B7" s="14"/>
    </row>
    <row r="8" ht="15">
      <c r="B8" s="14" t="s">
        <v>69</v>
      </c>
    </row>
    <row r="9" ht="15">
      <c r="B9" s="14"/>
    </row>
    <row r="10" ht="15">
      <c r="B10" s="14"/>
    </row>
    <row r="11" s="14" customFormat="1" ht="15">
      <c r="A11" s="15"/>
    </row>
    <row r="12" spans="1:2" s="14" customFormat="1" ht="30">
      <c r="A12" s="15"/>
      <c r="B12" s="14" t="s">
        <v>70</v>
      </c>
    </row>
    <row r="13" s="14" customFormat="1" ht="15">
      <c r="A13" s="15"/>
    </row>
    <row r="14" ht="15">
      <c r="B14" s="14" t="s">
        <v>71</v>
      </c>
    </row>
    <row r="15" ht="15">
      <c r="B15" s="14"/>
    </row>
    <row r="16" ht="15">
      <c r="B16" s="14" t="s">
        <v>72</v>
      </c>
    </row>
    <row r="17" ht="15">
      <c r="B17" s="14"/>
    </row>
    <row r="18" ht="30">
      <c r="B18" s="12" t="s">
        <v>73</v>
      </c>
    </row>
    <row r="19" ht="15">
      <c r="B19" s="14"/>
    </row>
    <row r="20" ht="30">
      <c r="B20" s="12" t="s">
        <v>74</v>
      </c>
    </row>
    <row r="21" ht="15">
      <c r="B21" s="14"/>
    </row>
    <row r="22" ht="15">
      <c r="B22" s="14" t="s">
        <v>75</v>
      </c>
    </row>
    <row r="23" ht="15">
      <c r="B23" s="14"/>
    </row>
    <row r="24" ht="15">
      <c r="B24" s="14" t="s">
        <v>110</v>
      </c>
    </row>
    <row r="25" ht="15">
      <c r="B25" s="12"/>
    </row>
    <row r="26" spans="1:2" ht="15">
      <c r="A26" s="5" t="s">
        <v>76</v>
      </c>
      <c r="B26" s="12"/>
    </row>
    <row r="27" ht="15">
      <c r="B27" s="12"/>
    </row>
    <row r="28" ht="15">
      <c r="B28" s="14"/>
    </row>
    <row r="29" ht="15">
      <c r="B29" s="14"/>
    </row>
    <row r="30" ht="15">
      <c r="B30" s="14"/>
    </row>
    <row r="31" ht="15">
      <c r="B31" s="12"/>
    </row>
    <row r="32" ht="15">
      <c r="B32" s="12"/>
    </row>
    <row r="33" ht="15">
      <c r="B33" s="14"/>
    </row>
    <row r="34" ht="15">
      <c r="B34" s="14"/>
    </row>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sheetData>
  <sheetProtection/>
  <printOptions/>
  <pageMargins left="0.7" right="0.7" top="0.75" bottom="0.75" header="0.3" footer="0.3"/>
  <pageSetup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selection activeCell="B11" sqref="B11"/>
    </sheetView>
  </sheetViews>
  <sheetFormatPr defaultColWidth="9.140625" defaultRowHeight="15"/>
  <cols>
    <col min="1" max="1" width="24.57421875" style="5" bestFit="1" customWidth="1"/>
    <col min="2" max="2" width="146.28125" style="0" customWidth="1"/>
  </cols>
  <sheetData>
    <row r="1" spans="1:2" ht="15">
      <c r="A1" s="5" t="s">
        <v>59</v>
      </c>
      <c r="B1" t="s">
        <v>24</v>
      </c>
    </row>
    <row r="2" spans="1:2" ht="15">
      <c r="A2" s="5" t="s">
        <v>63</v>
      </c>
      <c r="B2" t="s">
        <v>77</v>
      </c>
    </row>
    <row r="4" spans="1:2" ht="45">
      <c r="A4" s="13" t="s">
        <v>64</v>
      </c>
      <c r="B4" s="12" t="s">
        <v>78</v>
      </c>
    </row>
    <row r="5" ht="15">
      <c r="B5" s="14"/>
    </row>
    <row r="6" ht="15">
      <c r="B6" s="14"/>
    </row>
    <row r="7" ht="60">
      <c r="B7" s="12" t="s">
        <v>79</v>
      </c>
    </row>
    <row r="8" ht="15">
      <c r="B8" s="14"/>
    </row>
    <row r="9" ht="60">
      <c r="B9" s="12" t="s">
        <v>80</v>
      </c>
    </row>
    <row r="10" ht="15">
      <c r="B10" s="14"/>
    </row>
    <row r="11" ht="60">
      <c r="B11" s="12" t="s">
        <v>81</v>
      </c>
    </row>
    <row r="12" ht="15">
      <c r="B12" s="14"/>
    </row>
    <row r="13" ht="15">
      <c r="B13" s="14" t="s">
        <v>82</v>
      </c>
    </row>
    <row r="14" ht="15">
      <c r="B14" s="14"/>
    </row>
    <row r="15" ht="15">
      <c r="B15" s="14" t="s">
        <v>83</v>
      </c>
    </row>
    <row r="16" ht="15">
      <c r="B16" s="14"/>
    </row>
    <row r="17" ht="15">
      <c r="B17" s="14" t="s">
        <v>84</v>
      </c>
    </row>
    <row r="18" ht="30">
      <c r="B18" s="14" t="s">
        <v>85</v>
      </c>
    </row>
    <row r="19" ht="15">
      <c r="B19" s="14"/>
    </row>
    <row r="20" ht="15">
      <c r="B20" s="14" t="s">
        <v>86</v>
      </c>
    </row>
    <row r="21" ht="15">
      <c r="B21" s="14" t="s">
        <v>87</v>
      </c>
    </row>
    <row r="22" ht="15">
      <c r="B22" s="14"/>
    </row>
    <row r="23" ht="15">
      <c r="B23" s="14" t="s">
        <v>88</v>
      </c>
    </row>
    <row r="24" ht="30">
      <c r="B24" s="14" t="s">
        <v>89</v>
      </c>
    </row>
    <row r="25" ht="15">
      <c r="B25" s="14"/>
    </row>
    <row r="26" ht="15">
      <c r="B26" s="14" t="s">
        <v>90</v>
      </c>
    </row>
    <row r="27" ht="30">
      <c r="B27" s="14" t="s">
        <v>91</v>
      </c>
    </row>
    <row r="28" ht="15">
      <c r="B28" s="14"/>
    </row>
    <row r="29" ht="15">
      <c r="B29" s="14" t="s">
        <v>92</v>
      </c>
    </row>
    <row r="30" ht="15">
      <c r="B30" s="14" t="s">
        <v>93</v>
      </c>
    </row>
    <row r="31" ht="15">
      <c r="B31" s="14"/>
    </row>
    <row r="32" ht="15">
      <c r="B32" s="14" t="s">
        <v>94</v>
      </c>
    </row>
    <row r="33" ht="15">
      <c r="B33" s="14" t="s">
        <v>95</v>
      </c>
    </row>
    <row r="34" ht="15">
      <c r="B34" s="14"/>
    </row>
    <row r="35" ht="15">
      <c r="B35" s="14" t="s">
        <v>96</v>
      </c>
    </row>
    <row r="36" ht="15">
      <c r="B36" s="14" t="s">
        <v>95</v>
      </c>
    </row>
    <row r="37" ht="15">
      <c r="B37" s="14"/>
    </row>
    <row r="38" ht="15">
      <c r="B38" s="14" t="s">
        <v>97</v>
      </c>
    </row>
    <row r="39" ht="15">
      <c r="B39" s="14" t="s">
        <v>95</v>
      </c>
    </row>
    <row r="40" ht="15">
      <c r="B40" s="14"/>
    </row>
    <row r="41" ht="15">
      <c r="B41" s="14" t="s">
        <v>98</v>
      </c>
    </row>
    <row r="42" ht="15">
      <c r="B42" s="14" t="s">
        <v>95</v>
      </c>
    </row>
    <row r="43" ht="15">
      <c r="B43" s="14"/>
    </row>
    <row r="44" ht="15">
      <c r="B44" s="14" t="s">
        <v>99</v>
      </c>
    </row>
    <row r="45" ht="15">
      <c r="B45" s="14" t="s">
        <v>95</v>
      </c>
    </row>
    <row r="46" ht="15">
      <c r="B46" s="14"/>
    </row>
    <row r="47" ht="15">
      <c r="B47" s="14" t="s">
        <v>100</v>
      </c>
    </row>
    <row r="48" ht="15">
      <c r="B48" s="14" t="s">
        <v>101</v>
      </c>
    </row>
    <row r="49" ht="15">
      <c r="B49" s="14"/>
    </row>
    <row r="50" ht="15">
      <c r="B50" s="14" t="s">
        <v>102</v>
      </c>
    </row>
    <row r="51" ht="15">
      <c r="B51" s="14" t="s">
        <v>103</v>
      </c>
    </row>
    <row r="52" ht="15">
      <c r="B52" s="14"/>
    </row>
    <row r="53" ht="15">
      <c r="B53" s="14" t="s">
        <v>104</v>
      </c>
    </row>
    <row r="54" ht="15">
      <c r="B54" s="14" t="s">
        <v>105</v>
      </c>
    </row>
    <row r="55" ht="15">
      <c r="B55" s="14"/>
    </row>
    <row r="56" ht="15">
      <c r="B56" s="14" t="s">
        <v>106</v>
      </c>
    </row>
    <row r="57" ht="45">
      <c r="B57" s="12" t="s">
        <v>107</v>
      </c>
    </row>
    <row r="58" ht="45">
      <c r="B58" s="12" t="s">
        <v>108</v>
      </c>
    </row>
    <row r="59" ht="15">
      <c r="B59" s="14"/>
    </row>
    <row r="60" ht="75">
      <c r="B60" s="12" t="s">
        <v>109</v>
      </c>
    </row>
  </sheetData>
  <sheetProtection/>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B65"/>
  <sheetViews>
    <sheetView zoomScalePageLayoutView="0" workbookViewId="0" topLeftCell="A1">
      <selection activeCell="B9" sqref="B9"/>
    </sheetView>
  </sheetViews>
  <sheetFormatPr defaultColWidth="9.140625" defaultRowHeight="15"/>
  <cols>
    <col min="1" max="1" width="24.57421875" style="5" bestFit="1" customWidth="1"/>
    <col min="2" max="2" width="146.28125" style="0" customWidth="1"/>
  </cols>
  <sheetData>
    <row r="1" spans="1:2" ht="15">
      <c r="A1" s="5" t="s">
        <v>59</v>
      </c>
      <c r="B1" t="s">
        <v>18</v>
      </c>
    </row>
    <row r="2" spans="1:2" ht="15">
      <c r="A2" s="5" t="s">
        <v>63</v>
      </c>
      <c r="B2" t="s">
        <v>111</v>
      </c>
    </row>
    <row r="4" spans="1:2" ht="15">
      <c r="A4" s="13" t="s">
        <v>64</v>
      </c>
      <c r="B4" s="12" t="s">
        <v>112</v>
      </c>
    </row>
    <row r="5" ht="15">
      <c r="B5" s="14"/>
    </row>
    <row r="6" ht="15">
      <c r="B6" s="14" t="s">
        <v>113</v>
      </c>
    </row>
    <row r="7" ht="75">
      <c r="B7" s="12" t="s">
        <v>114</v>
      </c>
    </row>
    <row r="9" ht="15">
      <c r="B9" s="16" t="s">
        <v>125</v>
      </c>
    </row>
    <row r="10" ht="15">
      <c r="B10" s="16"/>
    </row>
    <row r="11" ht="15">
      <c r="B11" s="16" t="s">
        <v>126</v>
      </c>
    </row>
    <row r="12" ht="15">
      <c r="B12" s="17" t="s">
        <v>127</v>
      </c>
    </row>
    <row r="13" ht="30">
      <c r="B13" s="12" t="s">
        <v>128</v>
      </c>
    </row>
    <row r="14" ht="15">
      <c r="B14" s="14"/>
    </row>
    <row r="15" ht="15">
      <c r="B15" s="17" t="s">
        <v>129</v>
      </c>
    </row>
    <row r="16" ht="30">
      <c r="B16" s="14" t="s">
        <v>130</v>
      </c>
    </row>
    <row r="17" ht="15">
      <c r="B17" s="14"/>
    </row>
    <row r="18" ht="15">
      <c r="B18" s="16" t="s">
        <v>131</v>
      </c>
    </row>
    <row r="19" ht="15">
      <c r="B19" s="17" t="s">
        <v>132</v>
      </c>
    </row>
    <row r="20" ht="30">
      <c r="B20" s="14" t="s">
        <v>133</v>
      </c>
    </row>
    <row r="21" ht="15">
      <c r="B21" s="14"/>
    </row>
    <row r="22" ht="15">
      <c r="B22" s="17" t="s">
        <v>129</v>
      </c>
    </row>
    <row r="23" ht="15">
      <c r="B23" s="14" t="s">
        <v>134</v>
      </c>
    </row>
    <row r="24" ht="15">
      <c r="B24" s="14"/>
    </row>
    <row r="25" ht="15">
      <c r="B25" s="16" t="s">
        <v>135</v>
      </c>
    </row>
    <row r="26" ht="15">
      <c r="B26" s="17" t="s">
        <v>132</v>
      </c>
    </row>
    <row r="27" ht="15">
      <c r="B27" s="14" t="s">
        <v>136</v>
      </c>
    </row>
    <row r="28" ht="15">
      <c r="B28" s="14"/>
    </row>
    <row r="29" ht="15">
      <c r="B29" s="17" t="s">
        <v>137</v>
      </c>
    </row>
    <row r="30" ht="15">
      <c r="B30" s="14" t="s">
        <v>138</v>
      </c>
    </row>
    <row r="31" ht="15">
      <c r="B31" s="14"/>
    </row>
    <row r="32" ht="15">
      <c r="B32" s="16" t="s">
        <v>139</v>
      </c>
    </row>
    <row r="33" ht="15">
      <c r="B33" s="17" t="s">
        <v>132</v>
      </c>
    </row>
    <row r="34" ht="15">
      <c r="B34" s="14" t="s">
        <v>140</v>
      </c>
    </row>
    <row r="35" ht="15">
      <c r="B35" s="14"/>
    </row>
    <row r="36" ht="15">
      <c r="B36" s="17" t="s">
        <v>137</v>
      </c>
    </row>
    <row r="37" ht="15">
      <c r="B37" s="14" t="s">
        <v>141</v>
      </c>
    </row>
    <row r="38" ht="15">
      <c r="B38" s="14"/>
    </row>
    <row r="39" ht="15">
      <c r="B39" s="16" t="s">
        <v>142</v>
      </c>
    </row>
    <row r="40" ht="15">
      <c r="B40" s="17" t="s">
        <v>132</v>
      </c>
    </row>
    <row r="41" ht="15">
      <c r="B41" s="14" t="s">
        <v>143</v>
      </c>
    </row>
    <row r="42" ht="15">
      <c r="B42" s="14"/>
    </row>
    <row r="43" ht="15">
      <c r="B43" s="17" t="s">
        <v>137</v>
      </c>
    </row>
    <row r="44" ht="15">
      <c r="B44" s="14" t="s">
        <v>141</v>
      </c>
    </row>
    <row r="45" ht="15">
      <c r="B45" s="14"/>
    </row>
    <row r="46" ht="15">
      <c r="B46" s="16" t="s">
        <v>144</v>
      </c>
    </row>
    <row r="47" ht="15">
      <c r="B47" s="17" t="s">
        <v>132</v>
      </c>
    </row>
    <row r="48" ht="30">
      <c r="B48" s="14" t="s">
        <v>145</v>
      </c>
    </row>
    <row r="49" ht="15">
      <c r="B49" s="14"/>
    </row>
    <row r="50" ht="15">
      <c r="B50" s="17" t="s">
        <v>137</v>
      </c>
    </row>
    <row r="51" ht="15">
      <c r="B51" s="14" t="s">
        <v>146</v>
      </c>
    </row>
    <row r="52" ht="15">
      <c r="B52" s="14"/>
    </row>
    <row r="53" ht="15">
      <c r="B53" s="16" t="s">
        <v>147</v>
      </c>
    </row>
    <row r="54" ht="15">
      <c r="B54" s="17" t="s">
        <v>132</v>
      </c>
    </row>
    <row r="55" ht="15">
      <c r="B55" s="14" t="s">
        <v>148</v>
      </c>
    </row>
    <row r="56" ht="15">
      <c r="B56" s="14"/>
    </row>
    <row r="57" ht="15">
      <c r="B57" s="17" t="s">
        <v>137</v>
      </c>
    </row>
    <row r="58" ht="15">
      <c r="B58" s="14" t="s">
        <v>149</v>
      </c>
    </row>
    <row r="59" ht="15">
      <c r="B59" s="14"/>
    </row>
    <row r="60" ht="15">
      <c r="B60" s="16" t="s">
        <v>150</v>
      </c>
    </row>
    <row r="61" ht="15">
      <c r="B61" s="17" t="s">
        <v>132</v>
      </c>
    </row>
    <row r="62" ht="45">
      <c r="B62" s="12" t="s">
        <v>151</v>
      </c>
    </row>
    <row r="63" ht="15">
      <c r="B63" s="14"/>
    </row>
    <row r="64" ht="15">
      <c r="B64" s="17" t="s">
        <v>137</v>
      </c>
    </row>
    <row r="65" ht="15">
      <c r="B65" s="14" t="s">
        <v>152</v>
      </c>
    </row>
  </sheetData>
  <sheetProtection/>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B18"/>
  <sheetViews>
    <sheetView zoomScalePageLayoutView="0" workbookViewId="0" topLeftCell="A1">
      <selection activeCell="B21" sqref="B21"/>
    </sheetView>
  </sheetViews>
  <sheetFormatPr defaultColWidth="9.140625" defaultRowHeight="15"/>
  <cols>
    <col min="1" max="1" width="24.57421875" style="5" bestFit="1" customWidth="1"/>
    <col min="2" max="2" width="146.28125" style="0" customWidth="1"/>
  </cols>
  <sheetData>
    <row r="1" spans="1:2" ht="15">
      <c r="A1" s="5" t="s">
        <v>59</v>
      </c>
      <c r="B1" t="s">
        <v>16</v>
      </c>
    </row>
    <row r="2" spans="1:2" ht="15">
      <c r="A2" s="5" t="s">
        <v>63</v>
      </c>
      <c r="B2" t="s">
        <v>115</v>
      </c>
    </row>
    <row r="4" spans="1:2" ht="15">
      <c r="A4" s="13" t="s">
        <v>64</v>
      </c>
      <c r="B4" s="14" t="s">
        <v>116</v>
      </c>
    </row>
    <row r="5" ht="30">
      <c r="B5" s="14" t="s">
        <v>117</v>
      </c>
    </row>
    <row r="6" ht="15">
      <c r="B6" s="14"/>
    </row>
    <row r="7" ht="15">
      <c r="B7" s="14" t="s">
        <v>118</v>
      </c>
    </row>
    <row r="8" ht="15">
      <c r="B8" s="14"/>
    </row>
    <row r="9" ht="15">
      <c r="B9" s="14" t="s">
        <v>119</v>
      </c>
    </row>
    <row r="10" ht="15">
      <c r="B10" s="14"/>
    </row>
    <row r="11" ht="15">
      <c r="B11" s="14"/>
    </row>
    <row r="12" ht="15">
      <c r="B12" s="14" t="s">
        <v>120</v>
      </c>
    </row>
    <row r="13" ht="30">
      <c r="B13" s="14" t="s">
        <v>121</v>
      </c>
    </row>
    <row r="14" ht="15">
      <c r="B14" s="14" t="s">
        <v>122</v>
      </c>
    </row>
    <row r="15" ht="15">
      <c r="B15" s="14"/>
    </row>
    <row r="16" ht="30">
      <c r="B16" s="14" t="s">
        <v>123</v>
      </c>
    </row>
    <row r="17" ht="15">
      <c r="B17" s="14"/>
    </row>
    <row r="18" ht="30">
      <c r="B18" s="14" t="s">
        <v>124</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Darren Reece Highfill</dc:creator>
  <cp:keywords/>
  <dc:description/>
  <cp:lastModifiedBy>Darren Reece Highfill</cp:lastModifiedBy>
  <dcterms:created xsi:type="dcterms:W3CDTF">2009-12-03T16:42:48Z</dcterms:created>
  <dcterms:modified xsi:type="dcterms:W3CDTF">2009-12-10T15:33:36Z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emplateU">
    <vt:lpwstr/>
  </property>
  <property fmtid="{D5CDD505-2E9C-101B-9397-08002B2CF9AE}" pid="4" name="xd_Prog">
    <vt:lpwstr/>
  </property>
  <property fmtid="{D5CDD505-2E9C-101B-9397-08002B2CF9AE}" pid="5" name="_CopySour">
    <vt:lpwstr>http://osgug.ucaiug.org/utilisec/amisec/Shared Documents/AMI Security Profile (ASAP-SG)/AMI Security Profile - v0_9 - Vote Tracking.xls</vt:lpwstr>
  </property>
  <property fmtid="{D5CDD505-2E9C-101B-9397-08002B2CF9AE}" pid="6" name="Ord">
    <vt:lpwstr>7000.00000000000</vt:lpwstr>
  </property>
  <property fmtid="{D5CDD505-2E9C-101B-9397-08002B2CF9AE}" pid="7" name="_SourceU">
    <vt:lpwstr/>
  </property>
  <property fmtid="{D5CDD505-2E9C-101B-9397-08002B2CF9AE}" pid="8" name="_SharedFileInd">
    <vt:lpwstr/>
  </property>
</Properties>
</file>